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E17" i="4" l="1"/>
  <c r="E15" i="4"/>
  <c r="D15" i="4"/>
  <c r="E14" i="4"/>
  <c r="E13" i="4"/>
  <c r="E12" i="4"/>
  <c r="E11" i="4"/>
  <c r="E10" i="4"/>
  <c r="E9" i="4"/>
  <c r="E8" i="4"/>
  <c r="E7" i="4"/>
  <c r="E6" i="4"/>
  <c r="D14" i="4"/>
  <c r="D13" i="4"/>
  <c r="D12" i="4"/>
  <c r="D11" i="4"/>
  <c r="D10" i="4"/>
  <c r="D9" i="4"/>
  <c r="D8" i="4"/>
  <c r="D7" i="4"/>
  <c r="D6" i="4"/>
  <c r="E39" i="2"/>
  <c r="D36" i="3" l="1"/>
  <c r="D34" i="3"/>
  <c r="D35" i="3" s="1"/>
  <c r="D33" i="3"/>
  <c r="E35" i="1"/>
  <c r="E34" i="1"/>
  <c r="E33" i="1"/>
  <c r="E32" i="1"/>
  <c r="E27" i="1"/>
  <c r="E36" i="2" l="1"/>
  <c r="E37" i="2"/>
  <c r="E38" i="2" s="1"/>
  <c r="L22" i="3"/>
  <c r="M22" i="3"/>
  <c r="N22" i="3"/>
  <c r="L21" i="3"/>
  <c r="M21" i="3"/>
  <c r="N21" i="3"/>
  <c r="L26" i="2"/>
  <c r="M26" i="2"/>
  <c r="N26" i="2"/>
  <c r="O26" i="2"/>
  <c r="M25" i="2"/>
  <c r="N25" i="2"/>
  <c r="O25" i="2"/>
  <c r="O22" i="1"/>
  <c r="M23" i="1"/>
  <c r="N23" i="1"/>
  <c r="O23" i="1"/>
  <c r="M22" i="1"/>
  <c r="N22" i="1"/>
  <c r="I22" i="3"/>
  <c r="J22" i="3"/>
  <c r="K22" i="3"/>
  <c r="I21" i="3"/>
  <c r="J21" i="3"/>
  <c r="K21" i="3"/>
  <c r="E22" i="3"/>
  <c r="F22" i="3"/>
  <c r="G22" i="3"/>
  <c r="H22" i="3"/>
  <c r="D22" i="3"/>
  <c r="K22" i="1"/>
  <c r="L22" i="1"/>
  <c r="K23" i="1"/>
  <c r="L23" i="1"/>
  <c r="G25" i="2"/>
  <c r="H25" i="2"/>
  <c r="I25" i="2"/>
  <c r="J25" i="2"/>
  <c r="K25" i="2"/>
  <c r="L25" i="2"/>
  <c r="G26" i="2"/>
  <c r="H26" i="2"/>
  <c r="I26" i="2"/>
  <c r="J26" i="2"/>
  <c r="K26" i="2"/>
  <c r="E25" i="2"/>
  <c r="F25" i="2"/>
  <c r="F26" i="2"/>
  <c r="E26" i="2"/>
  <c r="F23" i="1"/>
  <c r="G23" i="1"/>
  <c r="H23" i="1"/>
  <c r="I23" i="1"/>
  <c r="J23" i="1"/>
  <c r="E23" i="1"/>
  <c r="H21" i="3"/>
  <c r="G21" i="3"/>
  <c r="F21" i="3"/>
  <c r="E21" i="3"/>
  <c r="D21" i="3"/>
  <c r="I22" i="1"/>
  <c r="J22" i="1"/>
  <c r="H22" i="1"/>
  <c r="F22" i="1"/>
  <c r="G22" i="1"/>
  <c r="E22" i="1"/>
</calcChain>
</file>

<file path=xl/sharedStrings.xml><?xml version="1.0" encoding="utf-8"?>
<sst xmlns="http://schemas.openxmlformats.org/spreadsheetml/2006/main" count="51" uniqueCount="29">
  <si>
    <t>Πωλήσεις</t>
  </si>
  <si>
    <t>ΠροΊόντα</t>
  </si>
  <si>
    <t>Σταθερο Κοστος</t>
  </si>
  <si>
    <t>Συνολικα Εξοδα</t>
  </si>
  <si>
    <t>τ</t>
  </si>
  <si>
    <r>
      <t>μ</t>
    </r>
    <r>
      <rPr>
        <sz val="8"/>
        <color theme="1"/>
        <rFont val="Calibri"/>
        <family val="2"/>
        <charset val="161"/>
        <scheme val="minor"/>
      </rPr>
      <t>κ</t>
    </r>
  </si>
  <si>
    <r>
      <t>Π = Σ / (τ – μ</t>
    </r>
    <r>
      <rPr>
        <b/>
        <vertAlign val="subscript"/>
        <sz val="12"/>
        <color theme="1"/>
        <rFont val="Calibri"/>
        <family val="2"/>
        <charset val="161"/>
        <scheme val="minor"/>
      </rPr>
      <t>κ</t>
    </r>
    <r>
      <rPr>
        <b/>
        <sz val="12"/>
        <color theme="1"/>
        <rFont val="Calibri"/>
        <family val="2"/>
        <charset val="161"/>
        <scheme val="minor"/>
      </rPr>
      <t>)</t>
    </r>
  </si>
  <si>
    <r>
      <t>π = (τ-μ</t>
    </r>
    <r>
      <rPr>
        <b/>
        <vertAlign val="subscript"/>
        <sz val="12"/>
        <color theme="1"/>
        <rFont val="Calibri"/>
        <family val="2"/>
        <charset val="161"/>
        <scheme val="minor"/>
      </rPr>
      <t>κ</t>
    </r>
    <r>
      <rPr>
        <b/>
        <sz val="12"/>
        <color theme="1"/>
        <rFont val="Calibri"/>
        <family val="2"/>
        <charset val="161"/>
        <scheme val="minor"/>
      </rPr>
      <t>)/τ</t>
    </r>
    <r>
      <rPr>
        <sz val="12"/>
        <color theme="1"/>
        <rFont val="Calibri"/>
        <family val="2"/>
        <charset val="161"/>
        <scheme val="minor"/>
      </rPr>
      <t xml:space="preserve"> </t>
    </r>
  </si>
  <si>
    <t xml:space="preserve">S = Σ/π </t>
  </si>
  <si>
    <r>
      <t>ΣΛΜ=  (τ-μ</t>
    </r>
    <r>
      <rPr>
        <b/>
        <vertAlign val="subscript"/>
        <sz val="12"/>
        <color theme="1"/>
        <rFont val="Calibri"/>
        <family val="2"/>
        <charset val="161"/>
        <scheme val="minor"/>
      </rPr>
      <t>Κ</t>
    </r>
    <r>
      <rPr>
        <b/>
        <sz val="12"/>
        <color theme="1"/>
        <rFont val="Calibri"/>
        <family val="2"/>
        <charset val="161"/>
        <scheme val="minor"/>
      </rPr>
      <t>)*Π/((τ-μ</t>
    </r>
    <r>
      <rPr>
        <b/>
        <vertAlign val="subscript"/>
        <sz val="12"/>
        <color theme="1"/>
        <rFont val="Calibri"/>
        <family val="2"/>
        <charset val="161"/>
        <scheme val="minor"/>
      </rPr>
      <t>Κ</t>
    </r>
    <r>
      <rPr>
        <b/>
        <sz val="12"/>
        <color theme="1"/>
        <rFont val="Calibri"/>
        <family val="2"/>
        <charset val="161"/>
        <scheme val="minor"/>
      </rPr>
      <t>)*Π)-Σ</t>
    </r>
  </si>
  <si>
    <t>Σ</t>
  </si>
  <si>
    <t>Σταθερο Κοστος (Σ)</t>
  </si>
  <si>
    <t>ΠροΊόντα (Π)</t>
  </si>
  <si>
    <r>
      <t>Συνολικα Εξοδα (μ</t>
    </r>
    <r>
      <rPr>
        <sz val="8"/>
        <color theme="1"/>
        <rFont val="Calibri"/>
        <family val="2"/>
        <charset val="161"/>
        <scheme val="minor"/>
      </rPr>
      <t>κ</t>
    </r>
    <r>
      <rPr>
        <sz val="11"/>
        <color theme="1"/>
        <rFont val="Calibri"/>
        <family val="2"/>
        <scheme val="minor"/>
      </rPr>
      <t>*Π+Σ)</t>
    </r>
  </si>
  <si>
    <t>για 1000 μονάδες προϊόντος</t>
  </si>
  <si>
    <t>Κόστος πωληθέντων</t>
  </si>
  <si>
    <t>Μικτά Κέρδη</t>
  </si>
  <si>
    <t>Σταθερά Έξοδα</t>
  </si>
  <si>
    <t>ΚΠΦΤ</t>
  </si>
  <si>
    <t>ΚΠΦ</t>
  </si>
  <si>
    <t>Φόροι</t>
  </si>
  <si>
    <t>Καθαρά Κέρδη</t>
  </si>
  <si>
    <t>Α' περίπτωση</t>
  </si>
  <si>
    <t>Β'περίπτωση</t>
  </si>
  <si>
    <t>ΚΑΜ</t>
  </si>
  <si>
    <t>r=ΚΠΦΤ/Α</t>
  </si>
  <si>
    <t>(έκδοση 100 μετοχών)</t>
  </si>
  <si>
    <r>
      <t>(δάνειο 15000</t>
    </r>
    <r>
      <rPr>
        <i/>
        <sz val="10"/>
        <color theme="1"/>
        <rFont val="Calibri"/>
        <family val="2"/>
        <charset val="161"/>
      </rPr>
      <t>€)</t>
    </r>
  </si>
  <si>
    <t>Τόκοι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</si>
</sst>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vertAlign val="subscript"/>
      <sz val="12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10" fontId="0" fillId="0" borderId="0" xfId="0" applyNumberFormat="1"/>
    <xf numFmtId="0" fontId="6" fillId="0" borderId="0" xfId="0" applyFont="1"/>
    <xf numFmtId="0" fontId="7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Sheet1!$D$21</c:f>
              <c:strCache>
                <c:ptCount val="1"/>
                <c:pt idx="0">
                  <c:v>Σταθερο Κοστος (Σ)</c:v>
                </c:pt>
              </c:strCache>
            </c:strRef>
          </c:tx>
          <c:marker>
            <c:symbol val="none"/>
          </c:marker>
          <c:cat>
            <c:numRef>
              <c:f>Sheet1!$E$20:$T$20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Sheet1!$E$21:$T$21</c:f>
              <c:numCache>
                <c:formatCode>General</c:formatCode>
                <c:ptCount val="16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  <c:pt idx="5">
                  <c:v>1800</c:v>
                </c:pt>
                <c:pt idx="6">
                  <c:v>1800</c:v>
                </c:pt>
                <c:pt idx="7">
                  <c:v>1800</c:v>
                </c:pt>
                <c:pt idx="8">
                  <c:v>1800</c:v>
                </c:pt>
                <c:pt idx="9">
                  <c:v>1800</c:v>
                </c:pt>
                <c:pt idx="10">
                  <c:v>1800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Sheet1!$D$22</c:f>
              <c:strCache>
                <c:ptCount val="1"/>
                <c:pt idx="0">
                  <c:v>Πωλήσεις</c:v>
                </c:pt>
              </c:strCache>
            </c:strRef>
          </c:tx>
          <c:marker>
            <c:symbol val="none"/>
          </c:marker>
          <c:cat>
            <c:numRef>
              <c:f>Sheet1!$E$20:$T$20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Sheet1!$E$22:$T$22</c:f>
              <c:numCache>
                <c:formatCode>General</c:formatCode>
                <c:ptCount val="16"/>
                <c:pt idx="0">
                  <c:v>0</c:v>
                </c:pt>
                <c:pt idx="1">
                  <c:v>2000</c:v>
                </c:pt>
                <c:pt idx="2">
                  <c:v>4000</c:v>
                </c:pt>
                <c:pt idx="3">
                  <c:v>6000</c:v>
                </c:pt>
                <c:pt idx="4">
                  <c:v>8000</c:v>
                </c:pt>
                <c:pt idx="5">
                  <c:v>10000</c:v>
                </c:pt>
                <c:pt idx="6">
                  <c:v>12000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20000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Sheet1!$D$23</c:f>
              <c:strCache>
                <c:ptCount val="1"/>
                <c:pt idx="0">
                  <c:v>Συνολικα Εξοδα (μκ*Π+Σ)</c:v>
                </c:pt>
              </c:strCache>
            </c:strRef>
          </c:tx>
          <c:marker>
            <c:symbol val="none"/>
          </c:marker>
          <c:cat>
            <c:numRef>
              <c:f>Sheet1!$E$20:$T$20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Sheet1!$E$23:$T$23</c:f>
              <c:numCache>
                <c:formatCode>General</c:formatCode>
                <c:ptCount val="16"/>
                <c:pt idx="0">
                  <c:v>1800</c:v>
                </c:pt>
                <c:pt idx="1">
                  <c:v>2800</c:v>
                </c:pt>
                <c:pt idx="2">
                  <c:v>3800</c:v>
                </c:pt>
                <c:pt idx="3">
                  <c:v>4800</c:v>
                </c:pt>
                <c:pt idx="4">
                  <c:v>5800</c:v>
                </c:pt>
                <c:pt idx="5">
                  <c:v>6800</c:v>
                </c:pt>
                <c:pt idx="6">
                  <c:v>7800</c:v>
                </c:pt>
                <c:pt idx="7">
                  <c:v>8800</c:v>
                </c:pt>
                <c:pt idx="8">
                  <c:v>9800</c:v>
                </c:pt>
                <c:pt idx="9">
                  <c:v>10800</c:v>
                </c:pt>
                <c:pt idx="10">
                  <c:v>11800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512"/>
      </c:lineChart>
      <c:catAx>
        <c:axId val="784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432512"/>
        <c:crosses val="autoZero"/>
        <c:auto val="1"/>
        <c:lblAlgn val="ctr"/>
        <c:lblOffset val="100"/>
        <c:noMultiLvlLbl val="0"/>
      </c:catAx>
      <c:valAx>
        <c:axId val="78432512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low"/>
        <c:txPr>
          <a:bodyPr rot="60000" anchor="ctr" anchorCtr="0"/>
          <a:lstStyle/>
          <a:p>
            <a:pPr>
              <a:defRPr/>
            </a:pPr>
            <a:endParaRPr lang="el-GR"/>
          </a:p>
        </c:txPr>
        <c:crossAx val="78430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Sheet2!$D$24</c:f>
              <c:strCache>
                <c:ptCount val="1"/>
                <c:pt idx="0">
                  <c:v>Σταθερο Κοστος</c:v>
                </c:pt>
              </c:strCache>
            </c:strRef>
          </c:tx>
          <c:marker>
            <c:symbol val="none"/>
          </c:marker>
          <c:cat>
            <c:numRef>
              <c:f>Sheet1!$E$20:$T$20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Sheet2!$E$24:$O$24</c:f>
              <c:numCache>
                <c:formatCode>General</c:formatCode>
                <c:ptCount val="11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  <c:pt idx="5">
                  <c:v>1800</c:v>
                </c:pt>
                <c:pt idx="6">
                  <c:v>1800</c:v>
                </c:pt>
                <c:pt idx="7">
                  <c:v>1800</c:v>
                </c:pt>
                <c:pt idx="8">
                  <c:v>1800</c:v>
                </c:pt>
                <c:pt idx="9">
                  <c:v>1800</c:v>
                </c:pt>
                <c:pt idx="10">
                  <c:v>1800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Sheet2!$D$25</c:f>
              <c:strCache>
                <c:ptCount val="1"/>
                <c:pt idx="0">
                  <c:v>Πωλήσεις</c:v>
                </c:pt>
              </c:strCache>
            </c:strRef>
          </c:tx>
          <c:marker>
            <c:symbol val="none"/>
          </c:marker>
          <c:cat>
            <c:numRef>
              <c:f>Sheet1!$E$20:$T$20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Sheet2!$E$25:$O$25</c:f>
              <c:numCache>
                <c:formatCode>General</c:formatCode>
                <c:ptCount val="11"/>
                <c:pt idx="0">
                  <c:v>0</c:v>
                </c:pt>
                <c:pt idx="1">
                  <c:v>2250</c:v>
                </c:pt>
                <c:pt idx="2">
                  <c:v>4500</c:v>
                </c:pt>
                <c:pt idx="3">
                  <c:v>6750</c:v>
                </c:pt>
                <c:pt idx="4">
                  <c:v>9000</c:v>
                </c:pt>
                <c:pt idx="5">
                  <c:v>11250</c:v>
                </c:pt>
                <c:pt idx="6">
                  <c:v>13500</c:v>
                </c:pt>
                <c:pt idx="7">
                  <c:v>15750</c:v>
                </c:pt>
                <c:pt idx="8">
                  <c:v>18000</c:v>
                </c:pt>
                <c:pt idx="9">
                  <c:v>20250</c:v>
                </c:pt>
                <c:pt idx="10">
                  <c:v>22500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Sheet2!$D$26</c:f>
              <c:strCache>
                <c:ptCount val="1"/>
                <c:pt idx="0">
                  <c:v>Συνολικα Εξοδα</c:v>
                </c:pt>
              </c:strCache>
            </c:strRef>
          </c:tx>
          <c:marker>
            <c:symbol val="none"/>
          </c:marker>
          <c:cat>
            <c:numRef>
              <c:f>Sheet1!$E$20:$T$20</c:f>
              <c:numCache>
                <c:formatCode>General</c:formatCode>
                <c:ptCount val="16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Sheet2!$E$26:$O$26</c:f>
              <c:numCache>
                <c:formatCode>General</c:formatCode>
                <c:ptCount val="11"/>
                <c:pt idx="0">
                  <c:v>1800</c:v>
                </c:pt>
                <c:pt idx="1">
                  <c:v>2800</c:v>
                </c:pt>
                <c:pt idx="2">
                  <c:v>3800</c:v>
                </c:pt>
                <c:pt idx="3">
                  <c:v>4800</c:v>
                </c:pt>
                <c:pt idx="4">
                  <c:v>5800</c:v>
                </c:pt>
                <c:pt idx="5">
                  <c:v>6800</c:v>
                </c:pt>
                <c:pt idx="6">
                  <c:v>7800</c:v>
                </c:pt>
                <c:pt idx="7">
                  <c:v>8800</c:v>
                </c:pt>
                <c:pt idx="8">
                  <c:v>9800</c:v>
                </c:pt>
                <c:pt idx="9">
                  <c:v>10800</c:v>
                </c:pt>
                <c:pt idx="10">
                  <c:v>11800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9968"/>
        <c:axId val="79701504"/>
      </c:lineChart>
      <c:catAx>
        <c:axId val="796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701504"/>
        <c:crosses val="autoZero"/>
        <c:auto val="1"/>
        <c:lblAlgn val="ctr"/>
        <c:lblOffset val="100"/>
        <c:noMultiLvlLbl val="0"/>
      </c:catAx>
      <c:valAx>
        <c:axId val="79701504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low"/>
        <c:txPr>
          <a:bodyPr rot="60000" anchor="ctr" anchorCtr="0"/>
          <a:lstStyle/>
          <a:p>
            <a:pPr>
              <a:defRPr/>
            </a:pPr>
            <a:endParaRPr lang="el-GR"/>
          </a:p>
        </c:txPr>
        <c:crossAx val="79699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Sheet3!$C$20</c:f>
              <c:strCache>
                <c:ptCount val="1"/>
                <c:pt idx="0">
                  <c:v>Σταθερο Κοστος</c:v>
                </c:pt>
              </c:strCache>
            </c:strRef>
          </c:tx>
          <c:marker>
            <c:symbol val="none"/>
          </c:marker>
          <c:cat>
            <c:numRef>
              <c:f>Sheet3!$D$19:$N$19</c:f>
              <c:numCache>
                <c:formatCode>General</c:formatCode>
                <c:ptCount val="1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Sheet3!$D$20:$N$20</c:f>
              <c:numCache>
                <c:formatCode>General</c:formatCode>
                <c:ptCount val="11"/>
                <c:pt idx="0">
                  <c:v>1800</c:v>
                </c:pt>
                <c:pt idx="1">
                  <c:v>1800</c:v>
                </c:pt>
                <c:pt idx="2">
                  <c:v>1800</c:v>
                </c:pt>
                <c:pt idx="3">
                  <c:v>1800</c:v>
                </c:pt>
                <c:pt idx="4">
                  <c:v>1800</c:v>
                </c:pt>
                <c:pt idx="5">
                  <c:v>1800</c:v>
                </c:pt>
                <c:pt idx="6">
                  <c:v>1800</c:v>
                </c:pt>
                <c:pt idx="7">
                  <c:v>1800</c:v>
                </c:pt>
                <c:pt idx="8">
                  <c:v>1800</c:v>
                </c:pt>
                <c:pt idx="9">
                  <c:v>1800</c:v>
                </c:pt>
                <c:pt idx="10">
                  <c:v>1800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Sheet3!$C$21</c:f>
              <c:strCache>
                <c:ptCount val="1"/>
                <c:pt idx="0">
                  <c:v>Πωλήσεις</c:v>
                </c:pt>
              </c:strCache>
            </c:strRef>
          </c:tx>
          <c:marker>
            <c:symbol val="none"/>
          </c:marker>
          <c:cat>
            <c:numRef>
              <c:f>Sheet3!$D$19:$N$19</c:f>
              <c:numCache>
                <c:formatCode>General</c:formatCode>
                <c:ptCount val="1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Sheet3!$D$21:$N$21</c:f>
              <c:numCache>
                <c:formatCode>General</c:formatCode>
                <c:ptCount val="11"/>
                <c:pt idx="0">
                  <c:v>0</c:v>
                </c:pt>
                <c:pt idx="1">
                  <c:v>2250</c:v>
                </c:pt>
                <c:pt idx="2">
                  <c:v>4500</c:v>
                </c:pt>
                <c:pt idx="3">
                  <c:v>6750</c:v>
                </c:pt>
                <c:pt idx="4">
                  <c:v>9000</c:v>
                </c:pt>
                <c:pt idx="5">
                  <c:v>11250</c:v>
                </c:pt>
                <c:pt idx="6">
                  <c:v>13500</c:v>
                </c:pt>
                <c:pt idx="7">
                  <c:v>15750</c:v>
                </c:pt>
                <c:pt idx="8">
                  <c:v>18000</c:v>
                </c:pt>
                <c:pt idx="9">
                  <c:v>20250</c:v>
                </c:pt>
                <c:pt idx="10">
                  <c:v>22500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Sheet3!$C$22</c:f>
              <c:strCache>
                <c:ptCount val="1"/>
                <c:pt idx="0">
                  <c:v>Συνολικα Εξοδα</c:v>
                </c:pt>
              </c:strCache>
            </c:strRef>
          </c:tx>
          <c:marker>
            <c:symbol val="none"/>
          </c:marker>
          <c:cat>
            <c:numRef>
              <c:f>Sheet3!$D$19:$N$19</c:f>
              <c:numCache>
                <c:formatCode>General</c:formatCode>
                <c:ptCount val="1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</c:numCache>
            </c:numRef>
          </c:cat>
          <c:val>
            <c:numRef>
              <c:f>Sheet3!$D$22:$N$22</c:f>
              <c:numCache>
                <c:formatCode>General</c:formatCode>
                <c:ptCount val="11"/>
                <c:pt idx="0">
                  <c:v>1800</c:v>
                </c:pt>
                <c:pt idx="1">
                  <c:v>2550</c:v>
                </c:pt>
                <c:pt idx="2">
                  <c:v>3300</c:v>
                </c:pt>
                <c:pt idx="3">
                  <c:v>4050</c:v>
                </c:pt>
                <c:pt idx="4">
                  <c:v>4800</c:v>
                </c:pt>
                <c:pt idx="5">
                  <c:v>5550</c:v>
                </c:pt>
                <c:pt idx="6">
                  <c:v>6300</c:v>
                </c:pt>
                <c:pt idx="7">
                  <c:v>7050</c:v>
                </c:pt>
                <c:pt idx="8">
                  <c:v>7800</c:v>
                </c:pt>
                <c:pt idx="9">
                  <c:v>8550</c:v>
                </c:pt>
                <c:pt idx="10">
                  <c:v>9300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39904"/>
        <c:axId val="79741696"/>
      </c:lineChart>
      <c:catAx>
        <c:axId val="797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741696"/>
        <c:crosses val="autoZero"/>
        <c:auto val="1"/>
        <c:lblAlgn val="ctr"/>
        <c:lblOffset val="100"/>
        <c:noMultiLvlLbl val="0"/>
      </c:catAx>
      <c:valAx>
        <c:axId val="7974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39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61911</xdr:rowOff>
    </xdr:from>
    <xdr:to>
      <xdr:col>17</xdr:col>
      <xdr:colOff>590550</xdr:colOff>
      <xdr:row>15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17</xdr:col>
      <xdr:colOff>304800</xdr:colOff>
      <xdr:row>17</xdr:row>
      <xdr:rowOff>100013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</xdr:row>
      <xdr:rowOff>152400</xdr:rowOff>
    </xdr:from>
    <xdr:to>
      <xdr:col>17</xdr:col>
      <xdr:colOff>190500</xdr:colOff>
      <xdr:row>15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0:O36"/>
  <sheetViews>
    <sheetView tabSelected="1" topLeftCell="A16" workbookViewId="0">
      <selection activeCell="E33" sqref="E33"/>
    </sheetView>
  </sheetViews>
  <sheetFormatPr defaultRowHeight="15" x14ac:dyDescent="0.25"/>
  <cols>
    <col min="4" max="4" width="28.28515625" customWidth="1"/>
  </cols>
  <sheetData>
    <row r="20" spans="4:15" x14ac:dyDescent="0.25">
      <c r="D20" t="s">
        <v>12</v>
      </c>
      <c r="E20">
        <v>0</v>
      </c>
      <c r="F20">
        <v>500</v>
      </c>
      <c r="G20">
        <v>1000</v>
      </c>
      <c r="H20">
        <v>1500</v>
      </c>
      <c r="I20">
        <v>2000</v>
      </c>
      <c r="J20">
        <v>2500</v>
      </c>
      <c r="K20">
        <v>3000</v>
      </c>
      <c r="L20">
        <v>3500</v>
      </c>
      <c r="M20">
        <v>4000</v>
      </c>
      <c r="N20">
        <v>4500</v>
      </c>
      <c r="O20">
        <v>5000</v>
      </c>
    </row>
    <row r="21" spans="4:15" x14ac:dyDescent="0.25">
      <c r="D21" t="s">
        <v>11</v>
      </c>
      <c r="E21">
        <v>1800</v>
      </c>
      <c r="F21">
        <v>1800</v>
      </c>
      <c r="G21">
        <v>1800</v>
      </c>
      <c r="H21">
        <v>1800</v>
      </c>
      <c r="I21">
        <v>1800</v>
      </c>
      <c r="J21">
        <v>1800</v>
      </c>
      <c r="K21">
        <v>1800</v>
      </c>
      <c r="L21">
        <v>1800</v>
      </c>
      <c r="M21">
        <v>1800</v>
      </c>
      <c r="N21">
        <v>1800</v>
      </c>
      <c r="O21">
        <v>1800</v>
      </c>
    </row>
    <row r="22" spans="4:15" x14ac:dyDescent="0.25">
      <c r="D22" t="s">
        <v>0</v>
      </c>
      <c r="E22">
        <f>4*E20</f>
        <v>0</v>
      </c>
      <c r="F22">
        <f t="shared" ref="F22" si="0">4*F20</f>
        <v>2000</v>
      </c>
      <c r="G22">
        <f t="shared" ref="G22:O22" si="1">4*G20</f>
        <v>4000</v>
      </c>
      <c r="H22">
        <f t="shared" si="1"/>
        <v>6000</v>
      </c>
      <c r="I22">
        <f t="shared" si="1"/>
        <v>8000</v>
      </c>
      <c r="J22">
        <f t="shared" si="1"/>
        <v>10000</v>
      </c>
      <c r="K22">
        <f t="shared" si="1"/>
        <v>12000</v>
      </c>
      <c r="L22">
        <f t="shared" si="1"/>
        <v>14000</v>
      </c>
      <c r="M22">
        <f t="shared" si="1"/>
        <v>16000</v>
      </c>
      <c r="N22">
        <f t="shared" si="1"/>
        <v>18000</v>
      </c>
      <c r="O22">
        <f t="shared" si="1"/>
        <v>20000</v>
      </c>
    </row>
    <row r="23" spans="4:15" x14ac:dyDescent="0.25">
      <c r="D23" t="s">
        <v>13</v>
      </c>
      <c r="E23">
        <f>E21+(2*E20)</f>
        <v>1800</v>
      </c>
      <c r="F23">
        <f t="shared" ref="F23" si="2">F21+(2*F20)</f>
        <v>2800</v>
      </c>
      <c r="G23">
        <f t="shared" ref="G23:L23" si="3">G21+(2*G20)</f>
        <v>3800</v>
      </c>
      <c r="H23">
        <f t="shared" si="3"/>
        <v>4800</v>
      </c>
      <c r="I23">
        <f t="shared" si="3"/>
        <v>5800</v>
      </c>
      <c r="J23">
        <f t="shared" si="3"/>
        <v>6800</v>
      </c>
      <c r="K23">
        <f t="shared" si="3"/>
        <v>7800</v>
      </c>
      <c r="L23">
        <f t="shared" si="3"/>
        <v>8800</v>
      </c>
      <c r="M23">
        <f t="shared" ref="M23:O23" si="4">M21+(2*M20)</f>
        <v>9800</v>
      </c>
      <c r="N23">
        <f t="shared" si="4"/>
        <v>10800</v>
      </c>
      <c r="O23">
        <f t="shared" si="4"/>
        <v>11800</v>
      </c>
    </row>
    <row r="27" spans="4:15" x14ac:dyDescent="0.25">
      <c r="D27" s="1" t="s">
        <v>4</v>
      </c>
      <c r="E27">
        <f>4</f>
        <v>4</v>
      </c>
    </row>
    <row r="28" spans="4:15" x14ac:dyDescent="0.25">
      <c r="D28" s="1" t="s">
        <v>10</v>
      </c>
      <c r="E28">
        <v>1800</v>
      </c>
    </row>
    <row r="29" spans="4:15" x14ac:dyDescent="0.25">
      <c r="D29" s="1" t="s">
        <v>5</v>
      </c>
      <c r="E29">
        <v>2</v>
      </c>
    </row>
    <row r="32" spans="4:15" ht="18.75" x14ac:dyDescent="0.35">
      <c r="D32" s="2" t="s">
        <v>6</v>
      </c>
      <c r="E32">
        <f>E28/(E27-E29)</f>
        <v>900</v>
      </c>
    </row>
    <row r="33" spans="4:5" ht="18.75" x14ac:dyDescent="0.35">
      <c r="D33" s="2" t="s">
        <v>7</v>
      </c>
      <c r="E33" s="4">
        <f>(E27-E29)/E27</f>
        <v>0.5</v>
      </c>
    </row>
    <row r="34" spans="4:5" ht="15.75" x14ac:dyDescent="0.25">
      <c r="D34" s="2" t="s">
        <v>8</v>
      </c>
      <c r="E34">
        <f>E28/E33</f>
        <v>3600</v>
      </c>
    </row>
    <row r="35" spans="4:5" ht="18.75" x14ac:dyDescent="0.35">
      <c r="D35" s="2" t="s">
        <v>9</v>
      </c>
      <c r="E35">
        <f>(E27-E29)*1000/(((E27-E29)*1000)-E28)</f>
        <v>10</v>
      </c>
    </row>
    <row r="36" spans="4:5" x14ac:dyDescent="0.25">
      <c r="D36" s="3" t="s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3:O40"/>
  <sheetViews>
    <sheetView topLeftCell="A25" workbookViewId="0">
      <selection activeCell="E39" sqref="E39"/>
    </sheetView>
  </sheetViews>
  <sheetFormatPr defaultRowHeight="15" x14ac:dyDescent="0.25"/>
  <cols>
    <col min="4" max="4" width="31.85546875" customWidth="1"/>
  </cols>
  <sheetData>
    <row r="23" spans="4:15" x14ac:dyDescent="0.25">
      <c r="D23" t="s">
        <v>1</v>
      </c>
      <c r="E23">
        <v>0</v>
      </c>
      <c r="F23">
        <v>500</v>
      </c>
      <c r="G23">
        <v>1000</v>
      </c>
      <c r="H23">
        <v>1500</v>
      </c>
      <c r="I23">
        <v>2000</v>
      </c>
      <c r="J23">
        <v>2500</v>
      </c>
      <c r="K23">
        <v>3000</v>
      </c>
      <c r="L23">
        <v>3500</v>
      </c>
      <c r="M23">
        <v>4000</v>
      </c>
      <c r="N23">
        <v>4500</v>
      </c>
      <c r="O23">
        <v>5000</v>
      </c>
    </row>
    <row r="24" spans="4:15" x14ac:dyDescent="0.25">
      <c r="D24" t="s">
        <v>2</v>
      </c>
      <c r="E24">
        <v>1800</v>
      </c>
      <c r="F24">
        <v>1800</v>
      </c>
      <c r="G24">
        <v>1800</v>
      </c>
      <c r="H24">
        <v>1800</v>
      </c>
      <c r="I24">
        <v>1800</v>
      </c>
      <c r="J24">
        <v>1800</v>
      </c>
      <c r="K24">
        <v>1800</v>
      </c>
      <c r="L24">
        <v>1800</v>
      </c>
      <c r="M24">
        <v>1800</v>
      </c>
      <c r="N24">
        <v>1800</v>
      </c>
      <c r="O24">
        <v>1800</v>
      </c>
    </row>
    <row r="25" spans="4:15" x14ac:dyDescent="0.25">
      <c r="D25" t="s">
        <v>0</v>
      </c>
      <c r="E25">
        <f>4.5*E23</f>
        <v>0</v>
      </c>
      <c r="F25">
        <f t="shared" ref="F25" si="0">4.5*F23</f>
        <v>2250</v>
      </c>
      <c r="G25">
        <f t="shared" ref="G25:O25" si="1">4.5*G23</f>
        <v>4500</v>
      </c>
      <c r="H25">
        <f t="shared" si="1"/>
        <v>6750</v>
      </c>
      <c r="I25">
        <f t="shared" si="1"/>
        <v>9000</v>
      </c>
      <c r="J25">
        <f t="shared" si="1"/>
        <v>11250</v>
      </c>
      <c r="K25">
        <f t="shared" si="1"/>
        <v>13500</v>
      </c>
      <c r="L25">
        <f t="shared" si="1"/>
        <v>15750</v>
      </c>
      <c r="M25">
        <f t="shared" si="1"/>
        <v>18000</v>
      </c>
      <c r="N25">
        <f t="shared" si="1"/>
        <v>20250</v>
      </c>
      <c r="O25">
        <f t="shared" si="1"/>
        <v>22500</v>
      </c>
    </row>
    <row r="26" spans="4:15" x14ac:dyDescent="0.25">
      <c r="D26" t="s">
        <v>3</v>
      </c>
      <c r="E26">
        <f>E24+(E23*2)</f>
        <v>1800</v>
      </c>
      <c r="F26">
        <f t="shared" ref="F26" si="2">F24+(F23*2)</f>
        <v>2800</v>
      </c>
      <c r="G26">
        <f t="shared" ref="G26:J26" si="3">G24+(G23*2)</f>
        <v>3800</v>
      </c>
      <c r="H26">
        <f t="shared" si="3"/>
        <v>4800</v>
      </c>
      <c r="I26">
        <f t="shared" si="3"/>
        <v>5800</v>
      </c>
      <c r="J26">
        <f t="shared" si="3"/>
        <v>6800</v>
      </c>
      <c r="K26">
        <f>K24+(K23*2)</f>
        <v>7800</v>
      </c>
      <c r="L26">
        <f t="shared" ref="L26:O26" si="4">L24+(L23*2)</f>
        <v>8800</v>
      </c>
      <c r="M26">
        <f t="shared" si="4"/>
        <v>9800</v>
      </c>
      <c r="N26">
        <f t="shared" si="4"/>
        <v>10800</v>
      </c>
      <c r="O26">
        <f t="shared" si="4"/>
        <v>11800</v>
      </c>
    </row>
    <row r="31" spans="4:15" x14ac:dyDescent="0.25">
      <c r="D31" s="1" t="s">
        <v>4</v>
      </c>
      <c r="E31">
        <v>4.5</v>
      </c>
    </row>
    <row r="32" spans="4:15" x14ac:dyDescent="0.25">
      <c r="D32" s="1" t="s">
        <v>10</v>
      </c>
      <c r="E32">
        <v>1800</v>
      </c>
    </row>
    <row r="33" spans="4:5" x14ac:dyDescent="0.25">
      <c r="D33" s="1" t="s">
        <v>5</v>
      </c>
      <c r="E33">
        <v>2</v>
      </c>
    </row>
    <row r="36" spans="4:5" ht="18.75" x14ac:dyDescent="0.35">
      <c r="D36" s="2" t="s">
        <v>6</v>
      </c>
      <c r="E36">
        <f>E32/(E31-E33)</f>
        <v>720</v>
      </c>
    </row>
    <row r="37" spans="4:5" ht="18.75" x14ac:dyDescent="0.35">
      <c r="D37" s="2" t="s">
        <v>7</v>
      </c>
      <c r="E37" s="4">
        <f>(E31-E33)/E31</f>
        <v>0.55555555555555558</v>
      </c>
    </row>
    <row r="38" spans="4:5" ht="15.75" x14ac:dyDescent="0.25">
      <c r="D38" s="2" t="s">
        <v>8</v>
      </c>
      <c r="E38">
        <f>E32/E37</f>
        <v>3240</v>
      </c>
    </row>
    <row r="39" spans="4:5" ht="18.75" x14ac:dyDescent="0.35">
      <c r="D39" s="2" t="s">
        <v>9</v>
      </c>
      <c r="E39" s="7">
        <f>(E31-E33)*1000/(((E31-E33)*1000)-E32)</f>
        <v>3.5714285714285716</v>
      </c>
    </row>
    <row r="40" spans="4:5" x14ac:dyDescent="0.25">
      <c r="D40" s="3" t="s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9:N37"/>
  <sheetViews>
    <sheetView topLeftCell="A16" workbookViewId="0">
      <selection activeCell="D34" sqref="D34"/>
    </sheetView>
  </sheetViews>
  <sheetFormatPr defaultRowHeight="15" x14ac:dyDescent="0.25"/>
  <cols>
    <col min="3" max="3" width="34" customWidth="1"/>
  </cols>
  <sheetData>
    <row r="19" spans="3:14" x14ac:dyDescent="0.25">
      <c r="C19" t="s">
        <v>1</v>
      </c>
      <c r="D19">
        <v>0</v>
      </c>
      <c r="E19">
        <v>500</v>
      </c>
      <c r="F19">
        <v>1000</v>
      </c>
      <c r="G19">
        <v>1500</v>
      </c>
      <c r="H19">
        <v>2000</v>
      </c>
      <c r="I19">
        <v>2500</v>
      </c>
      <c r="J19">
        <v>3000</v>
      </c>
      <c r="K19">
        <v>3500</v>
      </c>
      <c r="L19">
        <v>4000</v>
      </c>
      <c r="M19">
        <v>4500</v>
      </c>
      <c r="N19">
        <v>5000</v>
      </c>
    </row>
    <row r="20" spans="3:14" x14ac:dyDescent="0.25">
      <c r="C20" t="s">
        <v>2</v>
      </c>
      <c r="D20">
        <v>1800</v>
      </c>
      <c r="E20">
        <v>1800</v>
      </c>
      <c r="F20">
        <v>1800</v>
      </c>
      <c r="G20">
        <v>1800</v>
      </c>
      <c r="H20">
        <v>1800</v>
      </c>
      <c r="I20">
        <v>1800</v>
      </c>
      <c r="J20">
        <v>1800</v>
      </c>
      <c r="K20">
        <v>1800</v>
      </c>
      <c r="L20">
        <v>1800</v>
      </c>
      <c r="M20">
        <v>1800</v>
      </c>
      <c r="N20">
        <v>1800</v>
      </c>
    </row>
    <row r="21" spans="3:14" x14ac:dyDescent="0.25">
      <c r="C21" t="s">
        <v>0</v>
      </c>
      <c r="D21">
        <f>4.5*D19</f>
        <v>0</v>
      </c>
      <c r="E21">
        <f t="shared" ref="E21:N21" si="0">4.5*E19</f>
        <v>2250</v>
      </c>
      <c r="F21">
        <f t="shared" si="0"/>
        <v>4500</v>
      </c>
      <c r="G21">
        <f t="shared" si="0"/>
        <v>6750</v>
      </c>
      <c r="H21">
        <f t="shared" si="0"/>
        <v>9000</v>
      </c>
      <c r="I21">
        <f t="shared" si="0"/>
        <v>11250</v>
      </c>
      <c r="J21">
        <f t="shared" si="0"/>
        <v>13500</v>
      </c>
      <c r="K21">
        <f t="shared" si="0"/>
        <v>15750</v>
      </c>
      <c r="L21">
        <f t="shared" si="0"/>
        <v>18000</v>
      </c>
      <c r="M21">
        <f t="shared" si="0"/>
        <v>20250</v>
      </c>
      <c r="N21">
        <f t="shared" si="0"/>
        <v>22500</v>
      </c>
    </row>
    <row r="22" spans="3:14" x14ac:dyDescent="0.25">
      <c r="C22" t="s">
        <v>3</v>
      </c>
      <c r="D22">
        <f>D20+(D19*1.5)</f>
        <v>1800</v>
      </c>
      <c r="E22">
        <f t="shared" ref="E22:N22" si="1">E20+(E19*1.5)</f>
        <v>2550</v>
      </c>
      <c r="F22">
        <f t="shared" si="1"/>
        <v>3300</v>
      </c>
      <c r="G22">
        <f t="shared" si="1"/>
        <v>4050</v>
      </c>
      <c r="H22">
        <f t="shared" si="1"/>
        <v>4800</v>
      </c>
      <c r="I22">
        <f t="shared" si="1"/>
        <v>5550</v>
      </c>
      <c r="J22">
        <f t="shared" si="1"/>
        <v>6300</v>
      </c>
      <c r="K22">
        <f t="shared" si="1"/>
        <v>7050</v>
      </c>
      <c r="L22">
        <f t="shared" si="1"/>
        <v>7800</v>
      </c>
      <c r="M22">
        <f t="shared" si="1"/>
        <v>8550</v>
      </c>
      <c r="N22">
        <f t="shared" si="1"/>
        <v>9300</v>
      </c>
    </row>
    <row r="28" spans="3:14" x14ac:dyDescent="0.25">
      <c r="C28" s="1" t="s">
        <v>4</v>
      </c>
      <c r="D28">
        <v>4.5</v>
      </c>
    </row>
    <row r="29" spans="3:14" x14ac:dyDescent="0.25">
      <c r="C29" s="1" t="s">
        <v>10</v>
      </c>
      <c r="D29">
        <v>1800</v>
      </c>
    </row>
    <row r="30" spans="3:14" x14ac:dyDescent="0.25">
      <c r="C30" s="1" t="s">
        <v>5</v>
      </c>
      <c r="D30">
        <v>1.5</v>
      </c>
    </row>
    <row r="33" spans="3:4" ht="18.75" x14ac:dyDescent="0.35">
      <c r="C33" s="2" t="s">
        <v>6</v>
      </c>
      <c r="D33">
        <f>D29/(D28-D30)</f>
        <v>600</v>
      </c>
    </row>
    <row r="34" spans="3:4" ht="18.75" x14ac:dyDescent="0.35">
      <c r="C34" s="2" t="s">
        <v>7</v>
      </c>
      <c r="D34" s="4">
        <f>(D28-D30)/D28</f>
        <v>0.66666666666666663</v>
      </c>
    </row>
    <row r="35" spans="3:4" ht="15.75" x14ac:dyDescent="0.25">
      <c r="C35" s="2" t="s">
        <v>8</v>
      </c>
      <c r="D35">
        <f>D29/D34</f>
        <v>2700</v>
      </c>
    </row>
    <row r="36" spans="3:4" ht="18.75" x14ac:dyDescent="0.35">
      <c r="C36" s="2" t="s">
        <v>9</v>
      </c>
      <c r="D36">
        <f>(D28-D30)*1000/(((D28-D30)*1000)-D29)</f>
        <v>2.5</v>
      </c>
    </row>
    <row r="37" spans="3:4" x14ac:dyDescent="0.25">
      <c r="C37" s="3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7"/>
  <sheetViews>
    <sheetView workbookViewId="0">
      <selection activeCell="C12" sqref="C12"/>
    </sheetView>
  </sheetViews>
  <sheetFormatPr defaultRowHeight="15" x14ac:dyDescent="0.25"/>
  <cols>
    <col min="3" max="3" width="21.5703125" customWidth="1"/>
    <col min="4" max="4" width="18.28515625" customWidth="1"/>
    <col min="5" max="5" width="18.7109375" customWidth="1"/>
  </cols>
  <sheetData>
    <row r="4" spans="3:5" ht="18.75" x14ac:dyDescent="0.3">
      <c r="D4" s="5" t="s">
        <v>22</v>
      </c>
      <c r="E4" s="5" t="s">
        <v>23</v>
      </c>
    </row>
    <row r="5" spans="3:5" x14ac:dyDescent="0.25">
      <c r="D5" s="6" t="s">
        <v>26</v>
      </c>
      <c r="E5" s="6" t="s">
        <v>27</v>
      </c>
    </row>
    <row r="6" spans="3:5" x14ac:dyDescent="0.25">
      <c r="C6" t="s">
        <v>0</v>
      </c>
      <c r="D6">
        <f>4*2000</f>
        <v>8000</v>
      </c>
      <c r="E6">
        <f>4*2000</f>
        <v>8000</v>
      </c>
    </row>
    <row r="7" spans="3:5" x14ac:dyDescent="0.25">
      <c r="C7" t="s">
        <v>15</v>
      </c>
      <c r="D7">
        <f>-(0.5*D6)</f>
        <v>-4000</v>
      </c>
      <c r="E7">
        <f>-(0.5*E6)</f>
        <v>-4000</v>
      </c>
    </row>
    <row r="8" spans="3:5" x14ac:dyDescent="0.25">
      <c r="C8" t="s">
        <v>16</v>
      </c>
      <c r="D8">
        <f>SUM(D6:D7)</f>
        <v>4000</v>
      </c>
      <c r="E8">
        <f>SUM(E6:E7)</f>
        <v>4000</v>
      </c>
    </row>
    <row r="9" spans="3:5" x14ac:dyDescent="0.25">
      <c r="C9" t="s">
        <v>17</v>
      </c>
      <c r="D9">
        <f>-1800</f>
        <v>-1800</v>
      </c>
      <c r="E9">
        <f>-1800</f>
        <v>-1800</v>
      </c>
    </row>
    <row r="10" spans="3:5" x14ac:dyDescent="0.25">
      <c r="C10" t="s">
        <v>18</v>
      </c>
      <c r="D10">
        <f>SUM(D8:D9)</f>
        <v>2200</v>
      </c>
      <c r="E10">
        <f>SUM(E8:E9)</f>
        <v>2200</v>
      </c>
    </row>
    <row r="11" spans="3:5" x14ac:dyDescent="0.25">
      <c r="C11" t="s">
        <v>28</v>
      </c>
      <c r="D11">
        <f>0</f>
        <v>0</v>
      </c>
      <c r="E11">
        <f>-(0.06*15000)</f>
        <v>-900</v>
      </c>
    </row>
    <row r="12" spans="3:5" x14ac:dyDescent="0.25">
      <c r="C12" t="s">
        <v>19</v>
      </c>
      <c r="D12">
        <f>SUM(D10:D11)</f>
        <v>2200</v>
      </c>
      <c r="E12">
        <f>SUM(E10:E11)</f>
        <v>1300</v>
      </c>
    </row>
    <row r="13" spans="3:5" x14ac:dyDescent="0.25">
      <c r="C13" t="s">
        <v>20</v>
      </c>
      <c r="D13">
        <f>-(0.5*D12)</f>
        <v>-1100</v>
      </c>
      <c r="E13">
        <f>-(0.5*E12)</f>
        <v>-650</v>
      </c>
    </row>
    <row r="14" spans="3:5" x14ac:dyDescent="0.25">
      <c r="C14" t="s">
        <v>21</v>
      </c>
      <c r="D14">
        <f>SUM(D12:D13)</f>
        <v>1100</v>
      </c>
      <c r="E14">
        <f>SUM(E12:E13)</f>
        <v>650</v>
      </c>
    </row>
    <row r="15" spans="3:5" x14ac:dyDescent="0.25">
      <c r="C15" t="s">
        <v>24</v>
      </c>
      <c r="D15">
        <f>D14/200</f>
        <v>5.5</v>
      </c>
      <c r="E15">
        <f>E14/100</f>
        <v>6.5</v>
      </c>
    </row>
    <row r="17" spans="3:5" x14ac:dyDescent="0.25">
      <c r="C17" t="s">
        <v>25</v>
      </c>
      <c r="E17">
        <f>E10/15000</f>
        <v>0.14666666666666667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2016-11-27T21:03:24Z</dcterms:modified>
</cp:coreProperties>
</file>